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айт школы\Питание 2024\ТИПОВОЕ МЕНЮ 2024 Сентябрь\"/>
    </mc:Choice>
  </mc:AlternateContent>
  <xr:revisionPtr revIDLastSave="0" documentId="13_ncr:1_{429B96D4-4733-43A0-9EA4-BD98713C6000}" xr6:coauthVersionLast="45" xr6:coauthVersionMax="45" xr10:uidLastSave="{00000000-0000-0000-0000-000000000000}"/>
  <bookViews>
    <workbookView xWindow="15795" yWindow="2745" windowWidth="15375" windowHeight="7875" xr2:uid="{2D1C2225-9A33-4540-BFA1-44F829DB9F83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77" i="1" l="1"/>
  <c r="F177" i="1"/>
  <c r="G177" i="1"/>
  <c r="H177" i="1"/>
  <c r="I177" i="1"/>
  <c r="J168" i="1"/>
  <c r="I168" i="1"/>
  <c r="H168" i="1"/>
  <c r="G168" i="1"/>
  <c r="F168" i="1"/>
  <c r="J161" i="1"/>
  <c r="I161" i="1"/>
  <c r="H161" i="1"/>
  <c r="G161" i="1"/>
  <c r="F161" i="1"/>
  <c r="F148" i="1"/>
  <c r="J139" i="1"/>
  <c r="I139" i="1"/>
  <c r="H139" i="1"/>
  <c r="G139" i="1"/>
  <c r="F139" i="1"/>
  <c r="F129" i="1"/>
  <c r="F120" i="1"/>
  <c r="J111" i="1"/>
  <c r="I111" i="1"/>
  <c r="H111" i="1"/>
  <c r="G111" i="1"/>
  <c r="F112" i="1"/>
  <c r="F111" i="1"/>
  <c r="F110" i="1"/>
  <c r="J101" i="1"/>
  <c r="I101" i="1"/>
  <c r="H101" i="1"/>
  <c r="G101" i="1"/>
  <c r="F101" i="1"/>
  <c r="J82" i="1"/>
  <c r="I82" i="1"/>
  <c r="H82" i="1"/>
  <c r="G82" i="1"/>
  <c r="F82" i="1"/>
  <c r="J63" i="1"/>
  <c r="I63" i="1"/>
  <c r="H63" i="1"/>
  <c r="G63" i="1"/>
  <c r="J54" i="1"/>
  <c r="I54" i="1"/>
  <c r="H54" i="1"/>
  <c r="G54" i="1"/>
  <c r="F74" i="1" l="1"/>
  <c r="F72" i="1"/>
  <c r="F63" i="1"/>
  <c r="F54" i="1"/>
  <c r="F53" i="1"/>
  <c r="J47" i="1"/>
  <c r="I47" i="1"/>
  <c r="H47" i="1"/>
  <c r="J44" i="1"/>
  <c r="I44" i="1"/>
  <c r="H44" i="1"/>
  <c r="G44" i="1"/>
  <c r="G47" i="1"/>
  <c r="F47" i="1"/>
  <c r="F44" i="1"/>
  <c r="J180" i="1"/>
  <c r="I180" i="1"/>
  <c r="H180" i="1"/>
  <c r="G180" i="1"/>
  <c r="F180" i="1"/>
  <c r="J142" i="1"/>
  <c r="I142" i="1"/>
  <c r="H142" i="1"/>
  <c r="G142" i="1"/>
  <c r="F142" i="1"/>
  <c r="J123" i="1"/>
  <c r="I123" i="1"/>
  <c r="H123" i="1"/>
  <c r="G123" i="1"/>
  <c r="F123" i="1"/>
  <c r="J104" i="1"/>
  <c r="I104" i="1"/>
  <c r="H104" i="1"/>
  <c r="G104" i="1"/>
  <c r="F104" i="1"/>
  <c r="J85" i="1"/>
  <c r="I85" i="1"/>
  <c r="H85" i="1"/>
  <c r="G85" i="1"/>
  <c r="F85" i="1"/>
  <c r="J66" i="1"/>
  <c r="I66" i="1"/>
  <c r="H66" i="1"/>
  <c r="G66" i="1"/>
  <c r="F66" i="1"/>
  <c r="F28" i="1"/>
  <c r="F9" i="1"/>
  <c r="F34" i="1"/>
  <c r="J28" i="1"/>
  <c r="I28" i="1"/>
  <c r="H28" i="1"/>
  <c r="G28" i="1"/>
  <c r="J25" i="1"/>
  <c r="I25" i="1"/>
  <c r="H25" i="1"/>
  <c r="G25" i="1"/>
  <c r="F25" i="1"/>
  <c r="J9" i="1"/>
  <c r="I9" i="1"/>
  <c r="H9" i="1"/>
  <c r="G9" i="1"/>
  <c r="J6" i="1"/>
  <c r="I6" i="1"/>
  <c r="H6" i="1"/>
  <c r="G6" i="1"/>
  <c r="F6" i="1"/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H195" i="1"/>
  <c r="G195" i="1"/>
  <c r="I176" i="1"/>
  <c r="H176" i="1"/>
  <c r="G176" i="1"/>
  <c r="J157" i="1"/>
  <c r="I157" i="1"/>
  <c r="H119" i="1"/>
  <c r="J119" i="1"/>
  <c r="I100" i="1"/>
  <c r="H100" i="1"/>
  <c r="G100" i="1"/>
  <c r="F100" i="1"/>
  <c r="J81" i="1"/>
  <c r="I62" i="1"/>
  <c r="F81" i="1"/>
  <c r="F62" i="1"/>
  <c r="J62" i="1"/>
  <c r="G62" i="1"/>
  <c r="J195" i="1"/>
  <c r="J176" i="1"/>
  <c r="H157" i="1"/>
  <c r="G157" i="1"/>
  <c r="J138" i="1"/>
  <c r="G138" i="1"/>
  <c r="H138" i="1"/>
  <c r="I138" i="1"/>
  <c r="G119" i="1"/>
  <c r="I119" i="1"/>
  <c r="J100" i="1"/>
  <c r="G81" i="1"/>
  <c r="H81" i="1"/>
  <c r="I81" i="1"/>
  <c r="H62" i="1"/>
  <c r="F43" i="1"/>
  <c r="G43" i="1"/>
  <c r="J43" i="1"/>
  <c r="H43" i="1"/>
  <c r="I43" i="1"/>
  <c r="F119" i="1"/>
  <c r="F138" i="1"/>
  <c r="F157" i="1"/>
  <c r="F176" i="1"/>
  <c r="F195" i="1"/>
  <c r="I24" i="1"/>
  <c r="F24" i="1"/>
  <c r="J24" i="1"/>
  <c r="H24" i="1"/>
  <c r="G24" i="1"/>
  <c r="H196" i="1" l="1"/>
  <c r="F196" i="1"/>
  <c r="J196" i="1"/>
  <c r="G196" i="1"/>
  <c r="I196" i="1"/>
</calcChain>
</file>

<file path=xl/sharedStrings.xml><?xml version="1.0" encoding="utf-8"?>
<sst xmlns="http://schemas.openxmlformats.org/spreadsheetml/2006/main" count="279" uniqueCount="101">
  <si>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</si>
  <si>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</si>
  <si>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</si>
  <si>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</si>
  <si>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</si>
  <si>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</si>
  <si>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</si>
  <si>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</si>
  <si>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</si>
  <si>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</si>
  <si>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</si>
  <si>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</si>
  <si>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</si>
  <si>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</si>
  <si>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</si>
  <si>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</si>
  <si>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</si>
  <si>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</si>
  <si>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</si>
  <si>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</si>
  <si>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</si>
  <si>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</si>
  <si>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</si>
  <si>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</si>
  <si>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</si>
  <si>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</si>
  <si>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</si>
  <si>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</si>
  <si>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</si>
  <si>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</si>
  <si>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</si>
  <si>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</si>
  <si>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</si>
  <si>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</si>
  <si>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</si>
  <si>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</si>
  <si>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</si>
  <si>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</si>
  <si>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</si>
  <si>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КГКОУ Школа 2</t>
  </si>
  <si>
    <t>Директор</t>
  </si>
  <si>
    <t>Шипчина С.А.</t>
  </si>
  <si>
    <t>Омлет натуральный, Каша пшеничная молочная</t>
  </si>
  <si>
    <t>Чай с сахаром</t>
  </si>
  <si>
    <t>Хлеб пшеничный, с маслом, сыром</t>
  </si>
  <si>
    <t>Салат из свеклы с зеленым горошком</t>
  </si>
  <si>
    <t>Суп картофельный с фрикадельками</t>
  </si>
  <si>
    <t>Биточек из говядины</t>
  </si>
  <si>
    <t>Капуста тушеная</t>
  </si>
  <si>
    <t>Компот из смеси сухофруктов</t>
  </si>
  <si>
    <t>Хлеб ржано-пшеничный</t>
  </si>
  <si>
    <t>Овощи порционные, Котлета рыбная с соусом, Рис припущенный</t>
  </si>
  <si>
    <t>Какао с молоком</t>
  </si>
  <si>
    <t>Хлеб пшеничный, с маслом</t>
  </si>
  <si>
    <t>Винегрет</t>
  </si>
  <si>
    <t>Суп лапша домашняя с курицей</t>
  </si>
  <si>
    <t>Жаркое по домашнему</t>
  </si>
  <si>
    <t>Сок</t>
  </si>
  <si>
    <t>345,453,415</t>
  </si>
  <si>
    <t>Запеканка пшенная с творога с молочным соусом</t>
  </si>
  <si>
    <t>Кофейный напиток с молоком</t>
  </si>
  <si>
    <t>Хлеб пшеничный, с сыром</t>
  </si>
  <si>
    <t>Фрукты</t>
  </si>
  <si>
    <t>Салат из овощей с морской капустой</t>
  </si>
  <si>
    <t>Свекольник</t>
  </si>
  <si>
    <t>Голубцы ленивые со сметанным соусом</t>
  </si>
  <si>
    <t>Картофельное пюре</t>
  </si>
  <si>
    <t>Компот свежих фруктов</t>
  </si>
  <si>
    <t>Яйцо отварное, Каша геркулесовая молочная</t>
  </si>
  <si>
    <t>Чай с молоком</t>
  </si>
  <si>
    <t>Салат из свежих огурцов</t>
  </si>
  <si>
    <t>Суп крестьянский с птицей</t>
  </si>
  <si>
    <t>Рыба тушеная в томате с овощами</t>
  </si>
  <si>
    <t>Сложный гарнир (картофельное пюре, капуста тушеная)</t>
  </si>
  <si>
    <t>Овощи порционные, Тефтели мясные, Рожки отварные</t>
  </si>
  <si>
    <t>Салат картофельный с соленым огурцом</t>
  </si>
  <si>
    <t>Щи из свежей капусты с картофелем</t>
  </si>
  <si>
    <t>Шницель мясной</t>
  </si>
  <si>
    <t>Гороховое пюре</t>
  </si>
  <si>
    <t>Компот из свежих фруктов</t>
  </si>
  <si>
    <t>Яйцо вареное, Каша "Дружба"</t>
  </si>
  <si>
    <t>Салат картофельный с кукурузой и морковью</t>
  </si>
  <si>
    <t>Котлета рыбная с соусом</t>
  </si>
  <si>
    <t>Пудинг из творога паровой со сладким соусом</t>
  </si>
  <si>
    <t>Салат из свеклы и моркови</t>
  </si>
  <si>
    <t>Рассольник ленинградский с птицей</t>
  </si>
  <si>
    <t>Гуляш из говядины</t>
  </si>
  <si>
    <t>Кисель</t>
  </si>
  <si>
    <t>Омлет натуральный, Каша рисовая молочная</t>
  </si>
  <si>
    <t>Суп картофельный с клецками</t>
  </si>
  <si>
    <t>Курица в соусе с томатом</t>
  </si>
  <si>
    <t>Рагу из овощей</t>
  </si>
  <si>
    <t>Запеканка из творога</t>
  </si>
  <si>
    <t>Салат из моркови с зеленым горошком</t>
  </si>
  <si>
    <t>Борщ с птицей</t>
  </si>
  <si>
    <t xml:space="preserve">Печень тушеная в сметанном соусе </t>
  </si>
  <si>
    <t>Компот из свежих ягод</t>
  </si>
  <si>
    <t>Тефтели мясные, Овощи порционные, Рожки отварные</t>
  </si>
  <si>
    <t>Салат из свежих помидор</t>
  </si>
  <si>
    <t>Суп рыбный</t>
  </si>
  <si>
    <t>Плов из отварной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</si>
</sst>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L196"/>
  <sheetViews>
    <sheetView tabSelected="1" workbookViewId="0">
      <pane xSplit="4" ySplit="5" topLeftCell="F43" activePane="bottomRight" state="frozen"/>
      <selection pane="topRight" activeCell="E1" sqref="E1"/>
      <selection pane="bottomLeft" activeCell="A6" sqref="A6"/>
      <selection pane="bottomRight" activeCell="I48" sqref="G44:I4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f>75+150</f>
        <v>225</v>
      </c>
      <c r="G6" s="40">
        <f>6.45+5.85</f>
        <v>12.3</v>
      </c>
      <c r="H6" s="40">
        <f>9.9+7.05</f>
        <v>16.95</v>
      </c>
      <c r="I6" s="40">
        <f>1.73+26.85</f>
        <v>28.580000000000002</v>
      </c>
      <c r="J6" s="40">
        <f>122.5+212.7</f>
        <v>335.2</v>
      </c>
      <c r="K6" s="41">
        <v>301.26400000000001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15</v>
      </c>
      <c r="J8" s="43">
        <v>60</v>
      </c>
      <c r="K8" s="44">
        <v>493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f>60+10+15</f>
        <v>85</v>
      </c>
      <c r="G9" s="43">
        <f>4.56+0.05+3.84</f>
        <v>8.4499999999999993</v>
      </c>
      <c r="H9" s="43">
        <f>0.48+8.25+3.9</f>
        <v>12.63</v>
      </c>
      <c r="I9" s="43">
        <f>29.52+0.08+0</f>
        <v>29.599999999999998</v>
      </c>
      <c r="J9" s="43">
        <f>141+74.8+51.45</f>
        <v>267.25</v>
      </c>
      <c r="K9" s="44">
        <v>108.105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20.85</v>
      </c>
      <c r="H13" s="19">
        <f t="shared" si="0"/>
        <v>29.58</v>
      </c>
      <c r="I13" s="19">
        <f t="shared" si="0"/>
        <v>73.179999999999993</v>
      </c>
      <c r="J13" s="19">
        <f t="shared" si="0"/>
        <v>662.45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1.02</v>
      </c>
      <c r="H14" s="43">
        <v>3.78</v>
      </c>
      <c r="I14" s="43">
        <v>4.38</v>
      </c>
      <c r="J14" s="43">
        <v>59.8</v>
      </c>
      <c r="K14" s="44">
        <v>58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220</v>
      </c>
      <c r="G15" s="43">
        <v>13.2</v>
      </c>
      <c r="H15" s="43">
        <v>1.77</v>
      </c>
      <c r="I15" s="43">
        <v>22.5</v>
      </c>
      <c r="J15" s="43">
        <v>56.55</v>
      </c>
      <c r="K15" s="44">
        <v>149.16900000000001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16.02</v>
      </c>
      <c r="H16" s="43">
        <v>15.75</v>
      </c>
      <c r="I16" s="43">
        <v>12.83</v>
      </c>
      <c r="J16" s="43">
        <v>257.39999999999998</v>
      </c>
      <c r="K16" s="44">
        <v>381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5.55</v>
      </c>
      <c r="H17" s="43">
        <v>5.4</v>
      </c>
      <c r="I17" s="43">
        <v>5.85</v>
      </c>
      <c r="J17" s="43">
        <v>128.5</v>
      </c>
      <c r="K17" s="44">
        <v>423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0.5</v>
      </c>
      <c r="H18" s="43">
        <v>0</v>
      </c>
      <c r="I18" s="43">
        <v>27</v>
      </c>
      <c r="J18" s="43">
        <v>110</v>
      </c>
      <c r="K18" s="44">
        <v>508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50</v>
      </c>
      <c r="F19" s="43">
        <v>60</v>
      </c>
      <c r="G19" s="43">
        <v>4.5599999999999996</v>
      </c>
      <c r="H19" s="43">
        <v>0.48</v>
      </c>
      <c r="I19" s="43">
        <v>29.52</v>
      </c>
      <c r="J19" s="43">
        <v>141</v>
      </c>
      <c r="K19" s="44">
        <v>108.10899999999999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40.85</v>
      </c>
      <c r="H23" s="19">
        <f t="shared" si="2"/>
        <v>27.180000000000003</v>
      </c>
      <c r="I23" s="19">
        <f t="shared" si="2"/>
        <v>102.08</v>
      </c>
      <c r="J23" s="19">
        <f t="shared" si="2"/>
        <v>753.25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1290</v>
      </c>
      <c r="G24" s="32">
        <f t="shared" ref="G24:J24" si="4">G13+G23</f>
        <v>61.7</v>
      </c>
      <c r="H24" s="32">
        <f t="shared" si="4"/>
        <v>56.760000000000005</v>
      </c>
      <c r="I24" s="32">
        <f t="shared" si="4"/>
        <v>175.26</v>
      </c>
      <c r="J24" s="32">
        <f t="shared" si="4"/>
        <v>1415.7</v>
      </c>
      <c r="K24" s="32"/>
      <c r="L24" s="32">
        <f t="shared" ref="L24" si="5">L13+L23</f>
        <v>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f>50+50+50+150</f>
        <v>300</v>
      </c>
      <c r="G25" s="40">
        <f>0.4+6.95+0.54+3.6</f>
        <v>11.49</v>
      </c>
      <c r="H25" s="40">
        <f>0+1.01+1.86+6.045</f>
        <v>8.9149999999999991</v>
      </c>
      <c r="I25" s="40">
        <f>1.25+4.8+3.47+31.6</f>
        <v>41.120000000000005</v>
      </c>
      <c r="J25" s="40">
        <f>12+56.5+32.8+198</f>
        <v>299.3</v>
      </c>
      <c r="K25" s="41" t="s">
        <v>58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3.6</v>
      </c>
      <c r="H27" s="43">
        <v>3.3</v>
      </c>
      <c r="I27" s="43">
        <v>25</v>
      </c>
      <c r="J27" s="43">
        <v>144</v>
      </c>
      <c r="K27" s="44">
        <v>496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53</v>
      </c>
      <c r="F28" s="43">
        <f>60+10</f>
        <v>70</v>
      </c>
      <c r="G28" s="43">
        <f>4.56+0.05</f>
        <v>4.6099999999999994</v>
      </c>
      <c r="H28" s="43">
        <f>0.48+8.25</f>
        <v>8.73</v>
      </c>
      <c r="I28" s="43">
        <f>29.52+0.08</f>
        <v>29.599999999999998</v>
      </c>
      <c r="J28" s="43">
        <f>141+74.8</f>
        <v>215.8</v>
      </c>
      <c r="K28" s="44">
        <v>108.105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19.7</v>
      </c>
      <c r="H32" s="19">
        <f t="shared" ref="H32" si="7">SUM(H25:H31)</f>
        <v>20.945</v>
      </c>
      <c r="I32" s="19">
        <f t="shared" ref="I32" si="8">SUM(I25:I31)</f>
        <v>95.72</v>
      </c>
      <c r="J32" s="19">
        <f t="shared" ref="J32:L32" si="9">SUM(J25:J31)</f>
        <v>659.1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60</v>
      </c>
      <c r="G33" s="43">
        <v>0.78</v>
      </c>
      <c r="H33" s="43">
        <v>8.9</v>
      </c>
      <c r="I33" s="43">
        <v>4.08</v>
      </c>
      <c r="J33" s="43">
        <v>78</v>
      </c>
      <c r="K33" s="44">
        <v>76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55</v>
      </c>
      <c r="F34" s="43">
        <f>200+12.5</f>
        <v>212.5</v>
      </c>
      <c r="G34" s="43">
        <v>2.04</v>
      </c>
      <c r="H34" s="43">
        <v>4.46</v>
      </c>
      <c r="I34" s="43">
        <v>11.12</v>
      </c>
      <c r="J34" s="43">
        <v>88.8</v>
      </c>
      <c r="K34" s="44">
        <v>156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220</v>
      </c>
      <c r="G35" s="43">
        <v>26</v>
      </c>
      <c r="H35" s="43">
        <v>23.2</v>
      </c>
      <c r="I35" s="43">
        <v>16.600000000000001</v>
      </c>
      <c r="J35" s="43">
        <v>369</v>
      </c>
      <c r="K35" s="44">
        <v>369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1</v>
      </c>
      <c r="H37" s="43">
        <v>0</v>
      </c>
      <c r="I37" s="43">
        <v>0</v>
      </c>
      <c r="J37" s="43">
        <v>110</v>
      </c>
      <c r="K37" s="44">
        <v>518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50</v>
      </c>
      <c r="F38" s="43">
        <v>60</v>
      </c>
      <c r="G38" s="43">
        <v>4.5599999999999996</v>
      </c>
      <c r="H38" s="43">
        <v>0.48</v>
      </c>
      <c r="I38" s="43">
        <v>29.52</v>
      </c>
      <c r="J38" s="43">
        <v>141</v>
      </c>
      <c r="K38" s="44">
        <v>108.10899999999999</v>
      </c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752.5</v>
      </c>
      <c r="G42" s="19">
        <f t="shared" ref="G42" si="10">SUM(G33:G41)</f>
        <v>34.380000000000003</v>
      </c>
      <c r="H42" s="19">
        <f t="shared" ref="H42" si="11">SUM(H33:H41)</f>
        <v>37.04</v>
      </c>
      <c r="I42" s="19">
        <f t="shared" ref="I42" si="12">SUM(I33:I41)</f>
        <v>61.32</v>
      </c>
      <c r="J42" s="19">
        <f t="shared" ref="J42:L42" si="13">SUM(J33:J41)</f>
        <v>786.8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1322.5</v>
      </c>
      <c r="G43" s="32">
        <f t="shared" ref="G43" si="14">G32+G42</f>
        <v>54.08</v>
      </c>
      <c r="H43" s="32">
        <f t="shared" ref="H43" si="15">H32+H42</f>
        <v>57.984999999999999</v>
      </c>
      <c r="I43" s="32">
        <f t="shared" ref="I43" si="16">I32+I42</f>
        <v>157.04</v>
      </c>
      <c r="J43" s="32">
        <f t="shared" ref="J43:L43" si="17">J32+J42</f>
        <v>1445.9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f>150+50</f>
        <v>200</v>
      </c>
      <c r="G44" s="40">
        <f>11.7+1.3</f>
        <v>13</v>
      </c>
      <c r="H44" s="40">
        <f>12.5+1.08</f>
        <v>13.58</v>
      </c>
      <c r="I44" s="40">
        <f>25.4+3.18</f>
        <v>28.58</v>
      </c>
      <c r="J44" s="40">
        <f>261+65.25</f>
        <v>326.25</v>
      </c>
      <c r="K44" s="41">
        <v>315.44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3.2</v>
      </c>
      <c r="H46" s="43">
        <v>2.9</v>
      </c>
      <c r="I46" s="43">
        <v>15.9</v>
      </c>
      <c r="J46" s="43">
        <v>79</v>
      </c>
      <c r="K46" s="44">
        <v>501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61</v>
      </c>
      <c r="F47" s="43">
        <f>60+15</f>
        <v>75</v>
      </c>
      <c r="G47" s="43">
        <f>4.56+3.84</f>
        <v>8.3999999999999986</v>
      </c>
      <c r="H47" s="43">
        <f>0.48+3.9</f>
        <v>4.38</v>
      </c>
      <c r="I47" s="43">
        <f>29.52</f>
        <v>29.52</v>
      </c>
      <c r="J47" s="43">
        <f>141+51.45</f>
        <v>192.45</v>
      </c>
      <c r="K47" s="44">
        <v>108.105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62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>
        <v>112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575</v>
      </c>
      <c r="G51" s="19">
        <f t="shared" ref="G51" si="18">SUM(G44:G50)</f>
        <v>24.999999999999996</v>
      </c>
      <c r="H51" s="19">
        <f t="shared" ref="H51" si="19">SUM(H44:H50)</f>
        <v>21.259999999999998</v>
      </c>
      <c r="I51" s="19">
        <f t="shared" ref="I51" si="20">SUM(I44:I50)</f>
        <v>83.8</v>
      </c>
      <c r="J51" s="19">
        <f t="shared" ref="J51:L51" si="21">SUM(J44:J50)</f>
        <v>644.70000000000005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60</v>
      </c>
      <c r="G52" s="43">
        <v>1.56</v>
      </c>
      <c r="H52" s="43">
        <v>1.86</v>
      </c>
      <c r="I52" s="43">
        <v>2.88</v>
      </c>
      <c r="J52" s="43">
        <v>37.799999999999997</v>
      </c>
      <c r="K52" s="44">
        <v>49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64</v>
      </c>
      <c r="F53" s="43">
        <f>200+10</f>
        <v>210</v>
      </c>
      <c r="G53" s="43">
        <v>1.74</v>
      </c>
      <c r="H53" s="43">
        <v>3.56</v>
      </c>
      <c r="I53" s="43">
        <v>13.62</v>
      </c>
      <c r="J53" s="43">
        <v>97.6</v>
      </c>
      <c r="K53" s="44">
        <v>131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f>90+50</f>
        <v>140</v>
      </c>
      <c r="G54" s="43">
        <f>7.65+0.77</f>
        <v>8.42</v>
      </c>
      <c r="H54" s="43">
        <f>7.47+5.31</f>
        <v>12.78</v>
      </c>
      <c r="I54" s="43">
        <f>3.6+1.69</f>
        <v>5.29</v>
      </c>
      <c r="J54" s="43">
        <f>112.5+57.65</f>
        <v>170.15</v>
      </c>
      <c r="K54" s="44">
        <v>372.44200000000001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66</v>
      </c>
      <c r="F55" s="43">
        <v>150</v>
      </c>
      <c r="G55" s="43">
        <v>3.15</v>
      </c>
      <c r="H55" s="43">
        <v>6.6</v>
      </c>
      <c r="I55" s="43">
        <v>16.350000000000001</v>
      </c>
      <c r="J55" s="43">
        <v>138</v>
      </c>
      <c r="K55" s="44">
        <v>429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0.5</v>
      </c>
      <c r="H56" s="43">
        <v>0.2</v>
      </c>
      <c r="I56" s="43">
        <v>23.1</v>
      </c>
      <c r="J56" s="43">
        <v>96</v>
      </c>
      <c r="K56" s="44">
        <v>507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50</v>
      </c>
      <c r="F57" s="43">
        <v>60</v>
      </c>
      <c r="G57" s="43">
        <v>4.5599999999999996</v>
      </c>
      <c r="H57" s="43">
        <v>0.48</v>
      </c>
      <c r="I57" s="43">
        <v>29.52</v>
      </c>
      <c r="J57" s="43">
        <v>141</v>
      </c>
      <c r="K57" s="44">
        <v>108.10899999999999</v>
      </c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19.93</v>
      </c>
      <c r="H61" s="19">
        <f t="shared" ref="H61" si="23">SUM(H52:H60)</f>
        <v>25.479999999999997</v>
      </c>
      <c r="I61" s="19">
        <f t="shared" ref="I61" si="24">SUM(I52:I60)</f>
        <v>90.76</v>
      </c>
      <c r="J61" s="19">
        <f t="shared" ref="J61:L61" si="25">SUM(J52:J60)</f>
        <v>680.55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1395</v>
      </c>
      <c r="G62" s="32">
        <f t="shared" ref="G62" si="26">G51+G61</f>
        <v>44.929999999999993</v>
      </c>
      <c r="H62" s="32">
        <f t="shared" ref="H62" si="27">H51+H61</f>
        <v>46.739999999999995</v>
      </c>
      <c r="I62" s="32">
        <f t="shared" ref="I62" si="28">I51+I61</f>
        <v>174.56</v>
      </c>
      <c r="J62" s="32">
        <f t="shared" ref="J62:L62" si="29">J51+J61</f>
        <v>1325.25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f>40+200</f>
        <v>240</v>
      </c>
      <c r="G63" s="40">
        <f>5.1+7.16</f>
        <v>12.26</v>
      </c>
      <c r="H63" s="40">
        <f>4.6+9.4</f>
        <v>14</v>
      </c>
      <c r="I63" s="40">
        <f>0.3+28.8</f>
        <v>29.1</v>
      </c>
      <c r="J63" s="40">
        <f>63+228.4</f>
        <v>291.39999999999998</v>
      </c>
      <c r="K63" s="41">
        <v>300.26600000000002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69</v>
      </c>
      <c r="F65" s="43">
        <v>200</v>
      </c>
      <c r="G65" s="43">
        <v>1.5</v>
      </c>
      <c r="H65" s="43">
        <v>1.3</v>
      </c>
      <c r="I65" s="43">
        <v>15.9</v>
      </c>
      <c r="J65" s="43">
        <v>81</v>
      </c>
      <c r="K65" s="44">
        <v>495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53</v>
      </c>
      <c r="F66" s="43">
        <f>60+15</f>
        <v>75</v>
      </c>
      <c r="G66" s="43">
        <f>4.56+0.75</f>
        <v>5.31</v>
      </c>
      <c r="H66" s="43">
        <f>0.48+12.37</f>
        <v>12.85</v>
      </c>
      <c r="I66" s="43">
        <f>29.52+0.12</f>
        <v>29.64</v>
      </c>
      <c r="J66" s="43">
        <f>141+112.2</f>
        <v>253.2</v>
      </c>
      <c r="K66" s="44">
        <v>108.105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19.07</v>
      </c>
      <c r="H70" s="19">
        <f t="shared" ref="H70" si="31">SUM(H63:H69)</f>
        <v>28.15</v>
      </c>
      <c r="I70" s="19">
        <f t="shared" ref="I70" si="32">SUM(I63:I69)</f>
        <v>74.64</v>
      </c>
      <c r="J70" s="19">
        <f t="shared" ref="J70:L70" si="33">SUM(J63:J69)</f>
        <v>625.59999999999991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70</v>
      </c>
      <c r="F71" s="43">
        <v>60</v>
      </c>
      <c r="G71" s="43">
        <v>0.42</v>
      </c>
      <c r="H71" s="43">
        <v>6.06</v>
      </c>
      <c r="I71" s="43">
        <v>1.2</v>
      </c>
      <c r="J71" s="43">
        <v>67.2</v>
      </c>
      <c r="K71" s="44">
        <v>17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71</v>
      </c>
      <c r="F72" s="43">
        <f>200+12.5</f>
        <v>212.5</v>
      </c>
      <c r="G72" s="43">
        <v>4.6399999999999997</v>
      </c>
      <c r="H72" s="43">
        <v>6.11</v>
      </c>
      <c r="I72" s="43">
        <v>11.71</v>
      </c>
      <c r="J72" s="43">
        <v>124.35</v>
      </c>
      <c r="K72" s="44">
        <v>154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72</v>
      </c>
      <c r="F73" s="43">
        <v>140</v>
      </c>
      <c r="G73" s="43">
        <v>12.4</v>
      </c>
      <c r="H73" s="43">
        <v>6.72</v>
      </c>
      <c r="I73" s="43">
        <v>5.8</v>
      </c>
      <c r="J73" s="43">
        <v>133.6</v>
      </c>
      <c r="K73" s="44">
        <v>343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73</v>
      </c>
      <c r="F74" s="43">
        <f>75+75</f>
        <v>150</v>
      </c>
      <c r="G74" s="43">
        <v>4.3499999999999996</v>
      </c>
      <c r="H74" s="43">
        <v>7.8</v>
      </c>
      <c r="I74" s="43">
        <v>24.5</v>
      </c>
      <c r="J74" s="43">
        <v>195.6</v>
      </c>
      <c r="K74" s="44">
        <v>429.423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0.5</v>
      </c>
      <c r="H75" s="43">
        <v>0</v>
      </c>
      <c r="I75" s="43">
        <v>27</v>
      </c>
      <c r="J75" s="43">
        <v>110</v>
      </c>
      <c r="K75" s="44">
        <v>508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50</v>
      </c>
      <c r="F76" s="43">
        <v>60</v>
      </c>
      <c r="G76" s="43">
        <v>4.5599999999999996</v>
      </c>
      <c r="H76" s="43">
        <v>0.48</v>
      </c>
      <c r="I76" s="43">
        <v>29.52</v>
      </c>
      <c r="J76" s="43">
        <v>141</v>
      </c>
      <c r="K76" s="44">
        <v>108.10899999999999</v>
      </c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822.5</v>
      </c>
      <c r="G80" s="19">
        <f t="shared" ref="G80" si="34">SUM(G71:G79)</f>
        <v>26.87</v>
      </c>
      <c r="H80" s="19">
        <f t="shared" ref="H80" si="35">SUM(H71:H79)</f>
        <v>27.17</v>
      </c>
      <c r="I80" s="19">
        <f t="shared" ref="I80" si="36">SUM(I71:I79)</f>
        <v>99.73</v>
      </c>
      <c r="J80" s="19">
        <f t="shared" ref="J80:L80" si="37">SUM(J71:J79)</f>
        <v>771.75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1337.5</v>
      </c>
      <c r="G81" s="32">
        <f t="shared" ref="G81" si="38">G70+G80</f>
        <v>45.94</v>
      </c>
      <c r="H81" s="32">
        <f t="shared" ref="H81" si="39">H70+H80</f>
        <v>55.32</v>
      </c>
      <c r="I81" s="32">
        <f t="shared" ref="I81" si="40">I70+I80</f>
        <v>174.37</v>
      </c>
      <c r="J81" s="32">
        <f t="shared" ref="J81:L81" si="41">J70+J80</f>
        <v>1397.35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f>60+2+60+50+150</f>
        <v>322</v>
      </c>
      <c r="G82" s="40">
        <f>0.48+13.8+5.65</f>
        <v>19.93</v>
      </c>
      <c r="H82" s="40">
        <f>0+16.4+0.68</f>
        <v>17.079999999999998</v>
      </c>
      <c r="I82" s="40">
        <f>1.5+13.1+29.04</f>
        <v>43.64</v>
      </c>
      <c r="J82" s="40">
        <f>14.4+207+144.9</f>
        <v>366.3</v>
      </c>
      <c r="K82" s="41">
        <v>462.291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52</v>
      </c>
      <c r="F84" s="43">
        <v>200</v>
      </c>
      <c r="G84" s="43">
        <v>3.6</v>
      </c>
      <c r="H84" s="43">
        <v>3.3</v>
      </c>
      <c r="I84" s="43">
        <v>25</v>
      </c>
      <c r="J84" s="43">
        <v>144</v>
      </c>
      <c r="K84" s="44">
        <v>496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f>60+10+15</f>
        <v>85</v>
      </c>
      <c r="G85" s="43">
        <f>4.56+0.05+3.84</f>
        <v>8.4499999999999993</v>
      </c>
      <c r="H85" s="43">
        <f>0.48+8.25+3.9</f>
        <v>12.63</v>
      </c>
      <c r="I85" s="43">
        <f>29.52+0.08+0</f>
        <v>29.599999999999998</v>
      </c>
      <c r="J85" s="43">
        <f>141+74.8+51.45</f>
        <v>267.25</v>
      </c>
      <c r="K85" s="44">
        <v>108.105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607</v>
      </c>
      <c r="G89" s="19">
        <f t="shared" ref="G89" si="42">SUM(G82:G88)</f>
        <v>31.98</v>
      </c>
      <c r="H89" s="19">
        <f t="shared" ref="H89" si="43">SUM(H82:H88)</f>
        <v>33.01</v>
      </c>
      <c r="I89" s="19">
        <f t="shared" ref="I89" si="44">SUM(I82:I88)</f>
        <v>98.24</v>
      </c>
      <c r="J89" s="19">
        <f t="shared" ref="J89:L89" si="45">SUM(J82:J88)</f>
        <v>777.55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75</v>
      </c>
      <c r="F90" s="43">
        <v>60</v>
      </c>
      <c r="G90" s="43">
        <v>1.02</v>
      </c>
      <c r="H90" s="43">
        <v>3.18</v>
      </c>
      <c r="I90" s="43">
        <v>6.36</v>
      </c>
      <c r="J90" s="43">
        <v>57.6</v>
      </c>
      <c r="K90" s="44">
        <v>66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76</v>
      </c>
      <c r="F91" s="43">
        <v>200</v>
      </c>
      <c r="G91" s="43">
        <v>1.4</v>
      </c>
      <c r="H91" s="43">
        <v>3.98</v>
      </c>
      <c r="I91" s="43">
        <v>6.82</v>
      </c>
      <c r="J91" s="43">
        <v>66.400000000000006</v>
      </c>
      <c r="K91" s="44">
        <v>142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77</v>
      </c>
      <c r="F92" s="43">
        <v>90</v>
      </c>
      <c r="G92" s="43">
        <v>16.02</v>
      </c>
      <c r="H92" s="43">
        <v>15.75</v>
      </c>
      <c r="I92" s="43">
        <v>12.9</v>
      </c>
      <c r="J92" s="43">
        <v>257.39999999999998</v>
      </c>
      <c r="K92" s="44">
        <v>381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78</v>
      </c>
      <c r="F93" s="43">
        <v>150</v>
      </c>
      <c r="G93" s="43">
        <v>14.62</v>
      </c>
      <c r="H93" s="43">
        <v>0</v>
      </c>
      <c r="I93" s="43">
        <v>29.1</v>
      </c>
      <c r="J93" s="43">
        <v>205.2</v>
      </c>
      <c r="K93" s="44">
        <v>418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79</v>
      </c>
      <c r="F94" s="43">
        <v>200</v>
      </c>
      <c r="G94" s="43">
        <v>0.5</v>
      </c>
      <c r="H94" s="43">
        <v>0.2</v>
      </c>
      <c r="I94" s="43">
        <v>23.1</v>
      </c>
      <c r="J94" s="43">
        <v>96</v>
      </c>
      <c r="K94" s="44">
        <v>507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50</v>
      </c>
      <c r="F95" s="43">
        <v>60</v>
      </c>
      <c r="G95" s="43">
        <v>4.5599999999999996</v>
      </c>
      <c r="H95" s="43">
        <v>0.48</v>
      </c>
      <c r="I95" s="43">
        <v>29.52</v>
      </c>
      <c r="J95" s="43">
        <v>141</v>
      </c>
      <c r="K95" s="44">
        <v>108.10899999999999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38.119999999999997</v>
      </c>
      <c r="H99" s="19">
        <f t="shared" ref="H99" si="47">SUM(H90:H98)</f>
        <v>23.59</v>
      </c>
      <c r="I99" s="19">
        <f t="shared" ref="I99" si="48">SUM(I90:I98)</f>
        <v>107.8</v>
      </c>
      <c r="J99" s="19">
        <f t="shared" ref="J99:L99" si="49">SUM(J90:J98)</f>
        <v>823.59999999999991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1367</v>
      </c>
      <c r="G100" s="32">
        <f t="shared" ref="G100" si="50">G89+G99</f>
        <v>70.099999999999994</v>
      </c>
      <c r="H100" s="32">
        <f t="shared" ref="H100" si="51">H89+H99</f>
        <v>56.599999999999994</v>
      </c>
      <c r="I100" s="32">
        <f t="shared" ref="I100" si="52">I89+I99</f>
        <v>206.04</v>
      </c>
      <c r="J100" s="32">
        <f t="shared" ref="J100:L100" si="53">J89+J99</f>
        <v>1601.1499999999999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>
        <f>40+200</f>
        <v>240</v>
      </c>
      <c r="G101" s="40">
        <f>5.1+5.27</f>
        <v>10.37</v>
      </c>
      <c r="H101" s="40">
        <f>4.6+8.67</f>
        <v>13.27</v>
      </c>
      <c r="I101" s="40">
        <f>0.3+25</f>
        <v>25.3</v>
      </c>
      <c r="J101" s="40">
        <f>63+262.5</f>
        <v>325.5</v>
      </c>
      <c r="K101" s="41">
        <v>300.26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69</v>
      </c>
      <c r="F103" s="43">
        <v>200</v>
      </c>
      <c r="G103" s="43">
        <v>1.5</v>
      </c>
      <c r="H103" s="43">
        <v>1.3</v>
      </c>
      <c r="I103" s="43">
        <v>15.9</v>
      </c>
      <c r="J103" s="43">
        <v>81</v>
      </c>
      <c r="K103" s="44">
        <v>495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f>60+10+15</f>
        <v>85</v>
      </c>
      <c r="G104" s="43">
        <f>4.56+0.05+3.84</f>
        <v>8.4499999999999993</v>
      </c>
      <c r="H104" s="43">
        <f>0.48+8.25+3.9</f>
        <v>12.63</v>
      </c>
      <c r="I104" s="43">
        <f>29.52+0.08+0</f>
        <v>29.599999999999998</v>
      </c>
      <c r="J104" s="43">
        <f>141+74.8+51.45</f>
        <v>267.25</v>
      </c>
      <c r="K104" s="44">
        <v>108.105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20.32</v>
      </c>
      <c r="H108" s="19">
        <f t="shared" si="54"/>
        <v>27.200000000000003</v>
      </c>
      <c r="I108" s="19">
        <f t="shared" si="54"/>
        <v>70.8</v>
      </c>
      <c r="J108" s="19">
        <f t="shared" si="54"/>
        <v>673.75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81</v>
      </c>
      <c r="F109" s="43">
        <v>60</v>
      </c>
      <c r="G109" s="43">
        <v>1.86</v>
      </c>
      <c r="H109" s="43">
        <v>4.1399999999999997</v>
      </c>
      <c r="I109" s="43">
        <v>13.14</v>
      </c>
      <c r="J109" s="43">
        <v>97.2</v>
      </c>
      <c r="K109" s="44">
        <v>73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64</v>
      </c>
      <c r="F110" s="43">
        <f>200+10</f>
        <v>210</v>
      </c>
      <c r="G110" s="43">
        <v>1.74</v>
      </c>
      <c r="H110" s="43">
        <v>3.56</v>
      </c>
      <c r="I110" s="43">
        <v>13.62</v>
      </c>
      <c r="J110" s="43">
        <v>97.6</v>
      </c>
      <c r="K110" s="44">
        <v>131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82</v>
      </c>
      <c r="F111" s="43">
        <f>90+50</f>
        <v>140</v>
      </c>
      <c r="G111" s="43">
        <f>12.51+0.54</f>
        <v>13.05</v>
      </c>
      <c r="H111" s="43">
        <f>1.8+1.86</f>
        <v>3.66</v>
      </c>
      <c r="I111" s="43">
        <f>8.64+3.47</f>
        <v>12.110000000000001</v>
      </c>
      <c r="J111" s="43">
        <f>101.7+32.8</f>
        <v>134.5</v>
      </c>
      <c r="K111" s="44">
        <v>345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73</v>
      </c>
      <c r="F112" s="43">
        <f>75+75</f>
        <v>150</v>
      </c>
      <c r="G112" s="43">
        <v>4.3499999999999996</v>
      </c>
      <c r="H112" s="43">
        <v>7.8</v>
      </c>
      <c r="I112" s="43">
        <v>24.53</v>
      </c>
      <c r="J112" s="43">
        <v>195.6</v>
      </c>
      <c r="K112" s="44">
        <v>429.423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79</v>
      </c>
      <c r="F113" s="43">
        <v>200</v>
      </c>
      <c r="G113" s="43">
        <v>0.5</v>
      </c>
      <c r="H113" s="43">
        <v>0.2</v>
      </c>
      <c r="I113" s="43">
        <v>23.1</v>
      </c>
      <c r="J113" s="43">
        <v>96</v>
      </c>
      <c r="K113" s="44">
        <v>507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50</v>
      </c>
      <c r="F114" s="43">
        <v>60</v>
      </c>
      <c r="G114" s="43">
        <v>4.5599999999999996</v>
      </c>
      <c r="H114" s="43">
        <v>0.48</v>
      </c>
      <c r="I114" s="43">
        <v>29.52</v>
      </c>
      <c r="J114" s="43">
        <v>141</v>
      </c>
      <c r="K114" s="44">
        <v>108.10899999999999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26.06</v>
      </c>
      <c r="H118" s="19">
        <f t="shared" si="56"/>
        <v>19.84</v>
      </c>
      <c r="I118" s="19">
        <f t="shared" si="56"/>
        <v>116.02</v>
      </c>
      <c r="J118" s="19">
        <f t="shared" si="56"/>
        <v>761.9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1345</v>
      </c>
      <c r="G119" s="32">
        <f t="shared" ref="G119" si="58">G108+G118</f>
        <v>46.379999999999995</v>
      </c>
      <c r="H119" s="32">
        <f t="shared" ref="H119" si="59">H108+H118</f>
        <v>47.040000000000006</v>
      </c>
      <c r="I119" s="32">
        <f t="shared" ref="I119" si="60">I108+I118</f>
        <v>186.82</v>
      </c>
      <c r="J119" s="32">
        <f t="shared" ref="J119:L119" si="61">J108+J118</f>
        <v>1435.65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83</v>
      </c>
      <c r="F120" s="40">
        <f>150+50</f>
        <v>200</v>
      </c>
      <c r="G120" s="40">
        <v>20.9</v>
      </c>
      <c r="H120" s="40">
        <v>16.3</v>
      </c>
      <c r="I120" s="40">
        <v>33</v>
      </c>
      <c r="J120" s="40">
        <v>362</v>
      </c>
      <c r="K120" s="41">
        <v>317.44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0.1</v>
      </c>
      <c r="H122" s="43">
        <v>0</v>
      </c>
      <c r="I122" s="43">
        <v>15</v>
      </c>
      <c r="J122" s="43">
        <v>60</v>
      </c>
      <c r="K122" s="44">
        <v>493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53</v>
      </c>
      <c r="F123" s="43">
        <f>60+10</f>
        <v>70</v>
      </c>
      <c r="G123" s="43">
        <f>4.56+0.05</f>
        <v>4.6099999999999994</v>
      </c>
      <c r="H123" s="43">
        <f>0.48+8.25</f>
        <v>8.73</v>
      </c>
      <c r="I123" s="43">
        <f>29.52+0.08</f>
        <v>29.599999999999998</v>
      </c>
      <c r="J123" s="43">
        <f>141+74.8</f>
        <v>215.8</v>
      </c>
      <c r="K123" s="44">
        <v>108.105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62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>
        <v>112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26.009999999999998</v>
      </c>
      <c r="H127" s="19">
        <f t="shared" si="62"/>
        <v>25.43</v>
      </c>
      <c r="I127" s="19">
        <f t="shared" si="62"/>
        <v>87.399999999999991</v>
      </c>
      <c r="J127" s="19">
        <f t="shared" si="62"/>
        <v>684.8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84</v>
      </c>
      <c r="F128" s="43">
        <v>60</v>
      </c>
      <c r="G128" s="43">
        <v>0.78</v>
      </c>
      <c r="H128" s="43">
        <v>6.18</v>
      </c>
      <c r="I128" s="43">
        <v>4.26</v>
      </c>
      <c r="J128" s="43">
        <v>76.2</v>
      </c>
      <c r="K128" s="44">
        <v>51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85</v>
      </c>
      <c r="F129" s="43">
        <f>200+12.5</f>
        <v>212.5</v>
      </c>
      <c r="G129" s="43">
        <v>1.64</v>
      </c>
      <c r="H129" s="43">
        <v>4.2</v>
      </c>
      <c r="I129" s="43">
        <v>13</v>
      </c>
      <c r="J129" s="43">
        <v>87</v>
      </c>
      <c r="K129" s="44">
        <v>134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86</v>
      </c>
      <c r="F130" s="43">
        <v>120</v>
      </c>
      <c r="G130" s="43">
        <v>20.6</v>
      </c>
      <c r="H130" s="43">
        <v>22</v>
      </c>
      <c r="I130" s="43">
        <v>4.2</v>
      </c>
      <c r="J130" s="43">
        <v>217</v>
      </c>
      <c r="K130" s="44">
        <v>367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66</v>
      </c>
      <c r="F131" s="43">
        <v>150</v>
      </c>
      <c r="G131" s="43">
        <v>3.15</v>
      </c>
      <c r="H131" s="43">
        <v>6.6</v>
      </c>
      <c r="I131" s="43">
        <v>16.350000000000001</v>
      </c>
      <c r="J131" s="43">
        <v>138</v>
      </c>
      <c r="K131" s="44">
        <v>429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87</v>
      </c>
      <c r="F132" s="43">
        <v>200</v>
      </c>
      <c r="G132" s="43">
        <v>0</v>
      </c>
      <c r="H132" s="43">
        <v>0</v>
      </c>
      <c r="I132" s="43">
        <v>5.57</v>
      </c>
      <c r="J132" s="43">
        <v>24.8</v>
      </c>
      <c r="K132" s="44">
        <v>322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50</v>
      </c>
      <c r="F133" s="43">
        <v>60</v>
      </c>
      <c r="G133" s="43">
        <v>4.5599999999999996</v>
      </c>
      <c r="H133" s="43">
        <v>0.48</v>
      </c>
      <c r="I133" s="43">
        <v>29.52</v>
      </c>
      <c r="J133" s="43">
        <v>141</v>
      </c>
      <c r="K133" s="44">
        <v>108.10899999999999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802.5</v>
      </c>
      <c r="G137" s="19">
        <f t="shared" ref="G137:J137" si="64">SUM(G128:G136)</f>
        <v>30.73</v>
      </c>
      <c r="H137" s="19">
        <f t="shared" si="64"/>
        <v>39.459999999999994</v>
      </c>
      <c r="I137" s="19">
        <f t="shared" si="64"/>
        <v>72.900000000000006</v>
      </c>
      <c r="J137" s="19">
        <f t="shared" si="64"/>
        <v>684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1372.5</v>
      </c>
      <c r="G138" s="32">
        <f t="shared" ref="G138" si="66">G127+G137</f>
        <v>56.739999999999995</v>
      </c>
      <c r="H138" s="32">
        <f t="shared" ref="H138" si="67">H127+H137</f>
        <v>64.889999999999986</v>
      </c>
      <c r="I138" s="32">
        <f t="shared" ref="I138" si="68">I127+I137</f>
        <v>160.30000000000001</v>
      </c>
      <c r="J138" s="32">
        <f t="shared" ref="J138:L138" si="69">J127+J137</f>
        <v>1368.8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88</v>
      </c>
      <c r="F139" s="40">
        <f>50+200</f>
        <v>250</v>
      </c>
      <c r="G139" s="40">
        <f>4.3+5.53</f>
        <v>9.83</v>
      </c>
      <c r="H139" s="40">
        <f>6.6+9.72</f>
        <v>16.32</v>
      </c>
      <c r="I139" s="40">
        <f>1.15+32.4</f>
        <v>33.549999999999997</v>
      </c>
      <c r="J139" s="40">
        <f>81.5+229.5</f>
        <v>311</v>
      </c>
      <c r="K139" s="41">
        <v>301.26799999999997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3.6</v>
      </c>
      <c r="H141" s="43">
        <v>3.3</v>
      </c>
      <c r="I141" s="43">
        <v>25</v>
      </c>
      <c r="J141" s="43">
        <v>144</v>
      </c>
      <c r="K141" s="44">
        <v>496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53</v>
      </c>
      <c r="F142" s="43">
        <f>60+10</f>
        <v>70</v>
      </c>
      <c r="G142" s="43">
        <f>4.56+0.05</f>
        <v>4.6099999999999994</v>
      </c>
      <c r="H142" s="43">
        <f>0.48+8.25</f>
        <v>8.73</v>
      </c>
      <c r="I142" s="43">
        <f>29.52+0.08</f>
        <v>29.599999999999998</v>
      </c>
      <c r="J142" s="43">
        <f>141+74.8</f>
        <v>215.8</v>
      </c>
      <c r="K142" s="44">
        <v>108.105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18.04</v>
      </c>
      <c r="H146" s="19">
        <f t="shared" si="70"/>
        <v>28.35</v>
      </c>
      <c r="I146" s="19">
        <f t="shared" si="70"/>
        <v>88.149999999999991</v>
      </c>
      <c r="J146" s="19">
        <f t="shared" si="70"/>
        <v>670.8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70</v>
      </c>
      <c r="F147" s="43">
        <v>60</v>
      </c>
      <c r="G147" s="43">
        <v>0.42</v>
      </c>
      <c r="H147" s="43">
        <v>6.06</v>
      </c>
      <c r="I147" s="43">
        <v>1.2</v>
      </c>
      <c r="J147" s="43">
        <v>61.2</v>
      </c>
      <c r="K147" s="44">
        <v>17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89</v>
      </c>
      <c r="F148" s="43">
        <f>200+20</f>
        <v>220</v>
      </c>
      <c r="G148" s="43">
        <v>0.96</v>
      </c>
      <c r="H148" s="43">
        <v>2.08</v>
      </c>
      <c r="I148" s="43">
        <v>7.02</v>
      </c>
      <c r="J148" s="43">
        <v>55.6</v>
      </c>
      <c r="K148" s="44">
        <v>146.172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90</v>
      </c>
      <c r="F149" s="43">
        <v>90</v>
      </c>
      <c r="G149" s="43">
        <v>10.199999999999999</v>
      </c>
      <c r="H149" s="43">
        <v>10.130000000000001</v>
      </c>
      <c r="I149" s="43">
        <v>3.04</v>
      </c>
      <c r="J149" s="43">
        <v>166.5</v>
      </c>
      <c r="K149" s="44">
        <v>405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91</v>
      </c>
      <c r="F150" s="43">
        <v>150</v>
      </c>
      <c r="G150" s="43">
        <v>3</v>
      </c>
      <c r="H150" s="43">
        <v>8.02</v>
      </c>
      <c r="I150" s="43">
        <v>12.75</v>
      </c>
      <c r="J150" s="43">
        <v>185</v>
      </c>
      <c r="K150" s="44">
        <v>195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79</v>
      </c>
      <c r="F151" s="43">
        <v>200</v>
      </c>
      <c r="G151" s="43">
        <v>0.5</v>
      </c>
      <c r="H151" s="43">
        <v>0.2</v>
      </c>
      <c r="I151" s="43">
        <v>23.1</v>
      </c>
      <c r="J151" s="43">
        <v>96</v>
      </c>
      <c r="K151" s="44">
        <v>507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50</v>
      </c>
      <c r="F152" s="43">
        <v>60</v>
      </c>
      <c r="G152" s="43">
        <v>4.5599999999999996</v>
      </c>
      <c r="H152" s="43">
        <v>0.48</v>
      </c>
      <c r="I152" s="43">
        <v>29.52</v>
      </c>
      <c r="J152" s="43">
        <v>141</v>
      </c>
      <c r="K152" s="44">
        <v>108.10899999999999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19.639999999999997</v>
      </c>
      <c r="H156" s="19">
        <f t="shared" si="72"/>
        <v>26.970000000000002</v>
      </c>
      <c r="I156" s="19">
        <f t="shared" si="72"/>
        <v>76.63</v>
      </c>
      <c r="J156" s="19">
        <f t="shared" si="72"/>
        <v>705.3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1300</v>
      </c>
      <c r="G157" s="32">
        <f t="shared" ref="G157" si="74">G146+G156</f>
        <v>37.679999999999993</v>
      </c>
      <c r="H157" s="32">
        <f t="shared" ref="H157" si="75">H146+H156</f>
        <v>55.320000000000007</v>
      </c>
      <c r="I157" s="32">
        <f t="shared" ref="I157" si="76">I146+I156</f>
        <v>164.77999999999997</v>
      </c>
      <c r="J157" s="32">
        <f t="shared" ref="J157:L157" si="77">J146+J156</f>
        <v>1376.1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92</v>
      </c>
      <c r="F158" s="40">
        <v>150</v>
      </c>
      <c r="G158" s="40">
        <v>24</v>
      </c>
      <c r="H158" s="40">
        <v>25.2</v>
      </c>
      <c r="I158" s="40">
        <v>23.9</v>
      </c>
      <c r="J158" s="40">
        <v>362</v>
      </c>
      <c r="K158" s="41">
        <v>313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69</v>
      </c>
      <c r="F160" s="43">
        <v>200</v>
      </c>
      <c r="G160" s="43">
        <v>1.5</v>
      </c>
      <c r="H160" s="43">
        <v>1.3</v>
      </c>
      <c r="I160" s="43">
        <v>15.9</v>
      </c>
      <c r="J160" s="43">
        <v>81</v>
      </c>
      <c r="K160" s="44">
        <v>495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61</v>
      </c>
      <c r="F161" s="43">
        <f>60+15</f>
        <v>75</v>
      </c>
      <c r="G161" s="43">
        <f>4.56+3.84</f>
        <v>8.3999999999999986</v>
      </c>
      <c r="H161" s="43">
        <f>0.48+3.9</f>
        <v>4.38</v>
      </c>
      <c r="I161" s="43">
        <f>29.52</f>
        <v>29.52</v>
      </c>
      <c r="J161" s="43">
        <f>141+51.45</f>
        <v>192.45</v>
      </c>
      <c r="K161" s="44">
        <v>108.105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62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112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34.299999999999997</v>
      </c>
      <c r="H165" s="19">
        <f t="shared" si="78"/>
        <v>31.279999999999998</v>
      </c>
      <c r="I165" s="19">
        <f t="shared" si="78"/>
        <v>79.11999999999999</v>
      </c>
      <c r="J165" s="19">
        <f t="shared" si="78"/>
        <v>682.45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93</v>
      </c>
      <c r="F166" s="43">
        <v>60</v>
      </c>
      <c r="G166" s="43">
        <v>1.1399999999999999</v>
      </c>
      <c r="H166" s="43">
        <v>6.06</v>
      </c>
      <c r="I166" s="43">
        <v>3.54</v>
      </c>
      <c r="J166" s="43">
        <v>73.2</v>
      </c>
      <c r="K166" s="44">
        <v>61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94</v>
      </c>
      <c r="F167" s="43">
        <v>200</v>
      </c>
      <c r="G167" s="43">
        <v>3.8</v>
      </c>
      <c r="H167" s="43">
        <v>5.4</v>
      </c>
      <c r="I167" s="43">
        <v>7.6</v>
      </c>
      <c r="J167" s="43">
        <v>95.2</v>
      </c>
      <c r="K167" s="44">
        <v>128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95</v>
      </c>
      <c r="F168" s="43">
        <f>50+50</f>
        <v>100</v>
      </c>
      <c r="G168" s="43">
        <f>13.3+0.77</f>
        <v>14.07</v>
      </c>
      <c r="H168" s="43">
        <f>7.7+5.31</f>
        <v>13.01</v>
      </c>
      <c r="I168" s="43">
        <f>5.5+1.69</f>
        <v>7.1899999999999995</v>
      </c>
      <c r="J168" s="43">
        <f>164+57.65</f>
        <v>221.65</v>
      </c>
      <c r="K168" s="44">
        <v>401.42200000000003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66</v>
      </c>
      <c r="F169" s="43">
        <v>150</v>
      </c>
      <c r="G169" s="43">
        <v>3.15</v>
      </c>
      <c r="H169" s="43">
        <v>6.6</v>
      </c>
      <c r="I169" s="43">
        <v>16.350000000000001</v>
      </c>
      <c r="J169" s="43">
        <v>138</v>
      </c>
      <c r="K169" s="44">
        <v>429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96</v>
      </c>
      <c r="F170" s="43">
        <v>200</v>
      </c>
      <c r="G170" s="43">
        <v>0.2</v>
      </c>
      <c r="H170" s="43">
        <v>0.1</v>
      </c>
      <c r="I170" s="43">
        <v>21.5</v>
      </c>
      <c r="J170" s="43">
        <v>87</v>
      </c>
      <c r="K170" s="44">
        <v>507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50</v>
      </c>
      <c r="F171" s="43">
        <v>60</v>
      </c>
      <c r="G171" s="43">
        <v>4.5599999999999996</v>
      </c>
      <c r="H171" s="43">
        <v>0.48</v>
      </c>
      <c r="I171" s="43">
        <v>29.52</v>
      </c>
      <c r="J171" s="43">
        <v>141</v>
      </c>
      <c r="K171" s="44">
        <v>108.10899999999999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26.919999999999995</v>
      </c>
      <c r="H175" s="19">
        <f t="shared" si="80"/>
        <v>31.650000000000002</v>
      </c>
      <c r="I175" s="19">
        <f t="shared" si="80"/>
        <v>85.7</v>
      </c>
      <c r="J175" s="19">
        <f t="shared" si="80"/>
        <v>756.05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1295</v>
      </c>
      <c r="G176" s="32">
        <f t="shared" ref="G176" si="82">G165+G175</f>
        <v>61.219999999999992</v>
      </c>
      <c r="H176" s="32">
        <f t="shared" ref="H176" si="83">H165+H175</f>
        <v>62.93</v>
      </c>
      <c r="I176" s="32">
        <f t="shared" ref="I176" si="84">I165+I175</f>
        <v>164.82</v>
      </c>
      <c r="J176" s="32">
        <f t="shared" ref="J176:L176" si="85">J165+J175</f>
        <v>1438.5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97</v>
      </c>
      <c r="F177" s="40">
        <f>2+60+50+50+150</f>
        <v>312</v>
      </c>
      <c r="G177" s="40">
        <f>13.8+0.4+6.78</f>
        <v>20.98</v>
      </c>
      <c r="H177" s="40">
        <f>16.4+0+0.68</f>
        <v>17.079999999999998</v>
      </c>
      <c r="I177" s="40">
        <f>13.1+1.25+29.04</f>
        <v>43.39</v>
      </c>
      <c r="J177" s="40">
        <f>207+12+144.9</f>
        <v>363.9</v>
      </c>
      <c r="K177" s="41">
        <v>462.291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60</v>
      </c>
      <c r="F179" s="43">
        <v>200</v>
      </c>
      <c r="G179" s="43">
        <v>3.2</v>
      </c>
      <c r="H179" s="43">
        <v>2.9</v>
      </c>
      <c r="I179" s="43">
        <v>15.9</v>
      </c>
      <c r="J179" s="43">
        <v>79</v>
      </c>
      <c r="K179" s="44">
        <v>501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53</v>
      </c>
      <c r="F180" s="43">
        <f>60+10</f>
        <v>70</v>
      </c>
      <c r="G180" s="43">
        <f>4.56+0.05</f>
        <v>4.6099999999999994</v>
      </c>
      <c r="H180" s="43">
        <f>0.48+8.25</f>
        <v>8.73</v>
      </c>
      <c r="I180" s="43">
        <f>29.52+0.08</f>
        <v>29.599999999999998</v>
      </c>
      <c r="J180" s="43">
        <f>141+74.8</f>
        <v>215.8</v>
      </c>
      <c r="K180" s="44">
        <v>108.105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582</v>
      </c>
      <c r="G184" s="19">
        <f t="shared" ref="G184:J184" si="86">SUM(G177:G183)</f>
        <v>28.79</v>
      </c>
      <c r="H184" s="19">
        <f t="shared" si="86"/>
        <v>28.709999999999997</v>
      </c>
      <c r="I184" s="19">
        <f t="shared" si="86"/>
        <v>88.89</v>
      </c>
      <c r="J184" s="19">
        <f t="shared" si="86"/>
        <v>658.7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98</v>
      </c>
      <c r="F185" s="43">
        <v>60</v>
      </c>
      <c r="G185" s="43">
        <v>0.6</v>
      </c>
      <c r="H185" s="43">
        <v>6.12</v>
      </c>
      <c r="I185" s="43">
        <v>2.1</v>
      </c>
      <c r="J185" s="43">
        <v>66</v>
      </c>
      <c r="K185" s="44">
        <v>22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99</v>
      </c>
      <c r="F186" s="43">
        <v>200</v>
      </c>
      <c r="G186" s="43">
        <v>7.38</v>
      </c>
      <c r="H186" s="43">
        <v>5.78</v>
      </c>
      <c r="I186" s="43">
        <v>12.84</v>
      </c>
      <c r="J186" s="43">
        <v>133</v>
      </c>
      <c r="K186" s="44">
        <v>153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100</v>
      </c>
      <c r="F187" s="43">
        <v>230</v>
      </c>
      <c r="G187" s="43">
        <v>16</v>
      </c>
      <c r="H187" s="43">
        <v>15.9</v>
      </c>
      <c r="I187" s="43">
        <v>37.9</v>
      </c>
      <c r="J187" s="43">
        <v>329</v>
      </c>
      <c r="K187" s="44">
        <v>406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49</v>
      </c>
      <c r="F189" s="43">
        <v>200</v>
      </c>
      <c r="G189" s="43">
        <v>0.5</v>
      </c>
      <c r="H189" s="43">
        <v>0</v>
      </c>
      <c r="I189" s="43">
        <v>27</v>
      </c>
      <c r="J189" s="43">
        <v>110</v>
      </c>
      <c r="K189" s="44">
        <v>508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50</v>
      </c>
      <c r="F190" s="43">
        <v>60</v>
      </c>
      <c r="G190" s="43">
        <v>4.5599999999999996</v>
      </c>
      <c r="H190" s="43">
        <v>0.48</v>
      </c>
      <c r="I190" s="43">
        <v>29.52</v>
      </c>
      <c r="J190" s="43">
        <v>141</v>
      </c>
      <c r="K190" s="44">
        <v>108.10899999999999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29.04</v>
      </c>
      <c r="H194" s="19">
        <f t="shared" si="88"/>
        <v>28.28</v>
      </c>
      <c r="I194" s="19">
        <f t="shared" si="88"/>
        <v>109.36</v>
      </c>
      <c r="J194" s="19">
        <f t="shared" si="88"/>
        <v>779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1332</v>
      </c>
      <c r="G195" s="32">
        <f t="shared" ref="G195" si="90">G184+G194</f>
        <v>57.83</v>
      </c>
      <c r="H195" s="32">
        <f t="shared" ref="H195" si="91">H184+H194</f>
        <v>56.989999999999995</v>
      </c>
      <c r="I195" s="32">
        <f t="shared" ref="I195" si="92">I184+I194</f>
        <v>198.25</v>
      </c>
      <c r="J195" s="32">
        <f t="shared" ref="J195:L195" si="93">J184+J194</f>
        <v>1437.7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1335.65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53.660000000000004</v>
      </c>
      <c r="H196" s="34">
        <f t="shared" si="94"/>
        <v>56.05749999999999</v>
      </c>
      <c r="I196" s="34">
        <f t="shared" si="94"/>
        <v>176.22399999999999</v>
      </c>
      <c r="J196" s="34">
        <f t="shared" si="94"/>
        <v>1424.21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2024</cp:lastModifiedBy>
  <cp:lastPrinted>2024-12-13T01:27:26Z</cp:lastPrinted>
  <dcterms:created xsi:type="dcterms:W3CDTF">2022-05-16T14:23:56Z</dcterms:created>
  <dcterms:modified xsi:type="dcterms:W3CDTF">2024-12-16T00:54:52Z</dcterms:modified>
</cp:coreProperties>
</file>